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'disp'!$A$1:$D$35</definedName>
    <definedName name="_xlnm.Print_Area" localSheetId="1">'evaluare'!$A$1:$D$34</definedName>
    <definedName name="_xlnm.Print_Area" localSheetId="0">'TOTAL'!$A$1:$E$24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<sst xmlns="http://schemas.openxmlformats.org/spreadsheetml/2006/main" count="75" uniqueCount="37">
  <si>
    <t>Nr.crt.</t>
  </si>
  <si>
    <t>FURNIZOR</t>
  </si>
  <si>
    <t>Fond alocat 1</t>
  </si>
  <si>
    <t>TOTAL</t>
  </si>
  <si>
    <t>VAL.PUNCT=</t>
  </si>
  <si>
    <t>Aprobat,</t>
  </si>
  <si>
    <t>Avizat,</t>
  </si>
  <si>
    <t>3=col.2/total col.2*  total fond 1</t>
  </si>
  <si>
    <t>VALOARE PUNCT</t>
  </si>
  <si>
    <t>FOND DISPONIBILITATE ( 10%)</t>
  </si>
  <si>
    <t>disponibilitate 10%</t>
  </si>
  <si>
    <t>evaluare 90%</t>
  </si>
  <si>
    <t xml:space="preserve"> Fond evaluare(90%)</t>
  </si>
  <si>
    <t>CENTRUL MEDICAL CARDIODENT</t>
  </si>
  <si>
    <t>FOND TOTAL ALOCAT RADIOLOGIE DENTARA</t>
  </si>
  <si>
    <t>SERVICII PARACLINICE DE RADIOLOGIE DENTARA - CRITERIUL EVALUARE RESURSE</t>
  </si>
  <si>
    <t xml:space="preserve">Fond alocat </t>
  </si>
  <si>
    <t xml:space="preserve">3=col.2/total col.2* total fond </t>
  </si>
  <si>
    <t>SERVICII PARACLINICE DE RADIOLOGIE DENTARA - CRITERIUL DISPONIBILITATE</t>
  </si>
  <si>
    <t>ALL MEDICAL SERVICES SRT</t>
  </si>
  <si>
    <t>ALL MEDICAL SERVICES SRL</t>
  </si>
  <si>
    <t>.</t>
  </si>
  <si>
    <t>CHARIS</t>
  </si>
  <si>
    <t xml:space="preserve">TOTAL CRITERII DE SELECTIE  </t>
  </si>
  <si>
    <t>CMI MANCAS CARMEN</t>
  </si>
  <si>
    <t>Radu Gheorghe ȚIBICHI</t>
  </si>
  <si>
    <t>CMI ROMILA CRISTINA AMALIA</t>
  </si>
  <si>
    <t>SCM INTERDENTIS PASCANI - 2 pct.de lucru</t>
  </si>
  <si>
    <t>ORTODENT IMPLANT</t>
  </si>
  <si>
    <t>DIRECTOR GENERAL</t>
  </si>
  <si>
    <t>SC LUPU IULIAN SRL (fost CMI pana la 30.09.2020)</t>
  </si>
  <si>
    <t>Sabina BUTNARU</t>
  </si>
  <si>
    <t>puncte 2021</t>
  </si>
  <si>
    <t>SORRISO DENT SRL</t>
  </si>
  <si>
    <t>0</t>
  </si>
  <si>
    <t>DIRECTOR  EXECUTIV DRC</t>
  </si>
  <si>
    <t>AMBULATORIU DE SPECIALITATE PARACLINIC PRIVATI  RADIOLOGIE DENTARA -  - SUPLIMENTARE DEC.2021 - III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</si>
</sst>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#,##0.000"/>
    <numFmt numFmtId="223" formatCode="#,##0.0_);[Red]\(#,##0.0\)"/>
    <numFmt numFmtId="224" formatCode="0.00_);[Red]\(0.00\)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 applyNumberFormat="1" applyBorder="1" applyAlignment="1">
      <alignment/>
    </xf>
    <xf numFmtId="2" fontId="9" fillId="0" borderId="11" xfId="57" applyNumberFormat="1" applyFont="1" applyFill="1" applyBorder="1" applyAlignment="1">
      <alignment horizontal="center" vertical="center" wrapText="1"/>
      <protection/>
    </xf>
    <xf numFmtId="4" fontId="9" fillId="0" borderId="1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9" fillId="0" borderId="0" xfId="57" applyNumberFormat="1" applyFont="1" applyFill="1" applyAlignment="1">
      <alignment horizontal="center" vertical="center"/>
      <protection/>
    </xf>
    <xf numFmtId="4" fontId="8" fillId="0" borderId="0" xfId="57" applyNumberFormat="1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1" fontId="9" fillId="0" borderId="0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lef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2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2" fontId="9" fillId="0" borderId="1" xfId="57" applyNumberFormat="1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Border="1" applyAlignment="1">
      <alignment vertical="center"/>
      <protection/>
    </xf>
    <xf numFmtId="4" fontId="3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1" fontId="3" fillId="0" borderId="0" xfId="57" applyNumberFormat="1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57" applyNumberFormat="1" applyFont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0" fillId="0" borderId="0" xfId="57" applyFont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2" fontId="10" fillId="0" borderId="0" xfId="0" applyNumberFormat="1" applyFont="1" applyFill="1" applyBorder="1" applyAlignment="1">
      <alignment vertical="center"/>
    </xf>
    <xf numFmtId="0" fontId="6" fillId="0" borderId="0" xfId="57" applyFont="1" applyFill="1" applyAlignment="1">
      <alignment vertical="center"/>
      <protection/>
    </xf>
    <xf numFmtId="4" fontId="5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1" fontId="0" fillId="0" borderId="12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4" fontId="0" fillId="0" borderId="0" xfId="57" applyNumberFormat="1" applyFont="1" applyAlignment="1">
      <alignment vertical="center"/>
      <protection/>
    </xf>
    <xf numFmtId="3" fontId="9" fillId="0" borderId="1" xfId="57" applyNumberFormat="1" applyFont="1" applyFill="1" applyBorder="1" applyAlignment="1">
      <alignment vertical="center"/>
      <protection/>
    </xf>
    <xf numFmtId="0" fontId="9" fillId="23" borderId="11" xfId="57" applyFont="1" applyFill="1" applyBorder="1" applyAlignment="1">
      <alignment vertical="center"/>
      <protection/>
    </xf>
    <xf numFmtId="4" fontId="9" fillId="0" borderId="11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57" applyNumberFormat="1" applyFont="1" applyFill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4" fontId="9" fillId="0" borderId="16" xfId="57" applyNumberFormat="1" applyFont="1" applyFill="1" applyBorder="1" applyAlignment="1">
      <alignment horizontal="center"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9" fillId="0" borderId="17" xfId="57" applyNumberFormat="1" applyFont="1" applyFill="1" applyBorder="1" applyAlignment="1">
      <alignment vertical="center"/>
      <protection/>
    </xf>
    <xf numFmtId="3" fontId="9" fillId="0" borderId="18" xfId="57" applyNumberFormat="1" applyFont="1" applyFill="1" applyBorder="1" applyAlignment="1">
      <alignment horizontal="center" vertical="center"/>
      <protection/>
    </xf>
    <xf numFmtId="1" fontId="0" fillId="0" borderId="19" xfId="57" applyNumberFormat="1" applyFont="1" applyFill="1" applyBorder="1" applyAlignment="1">
      <alignment vertical="center"/>
      <protection/>
    </xf>
    <xf numFmtId="1" fontId="0" fillId="0" borderId="20" xfId="57" applyNumberFormat="1" applyFont="1" applyFill="1" applyBorder="1" applyAlignment="1">
      <alignment horizontal="left" vertical="center"/>
      <protection/>
    </xf>
    <xf numFmtId="4" fontId="0" fillId="0" borderId="20" xfId="57" applyNumberFormat="1" applyFont="1" applyFill="1" applyBorder="1" applyAlignment="1">
      <alignment horizontal="right"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1" fontId="3" fillId="0" borderId="13" xfId="57" applyNumberFormat="1" applyFont="1" applyFill="1" applyBorder="1" applyAlignment="1">
      <alignment vertical="center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1" fontId="3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horizontal="center" vertical="center"/>
      <protection/>
    </xf>
    <xf numFmtId="1" fontId="9" fillId="0" borderId="0" xfId="57" applyNumberFormat="1" applyFont="1" applyFill="1" applyAlignment="1">
      <alignment horizontal="center" vertical="center"/>
      <protection/>
    </xf>
    <xf numFmtId="4" fontId="0" fillId="0" borderId="20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4" fontId="9" fillId="0" borderId="0" xfId="57" applyNumberFormat="1" applyFont="1" applyAlignment="1">
      <alignment vertical="center"/>
      <protection/>
    </xf>
    <xf numFmtId="4" fontId="9" fillId="0" borderId="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horizontal="right" vertical="center"/>
      <protection/>
    </xf>
    <xf numFmtId="3" fontId="0" fillId="0" borderId="1" xfId="57" applyNumberFormat="1" applyFont="1" applyFill="1" applyBorder="1" applyAlignment="1">
      <alignment horizontal="right"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4" fontId="0" fillId="0" borderId="23" xfId="57" applyNumberFormat="1" applyFont="1" applyFill="1" applyBorder="1" applyAlignment="1">
      <alignment vertical="center"/>
      <protection/>
    </xf>
    <xf numFmtId="1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9" fillId="0" borderId="24" xfId="57" applyFont="1" applyFill="1" applyBorder="1" applyAlignment="1">
      <alignment vertical="center"/>
      <protection/>
    </xf>
    <xf numFmtId="4" fontId="9" fillId="0" borderId="25" xfId="57" applyNumberFormat="1" applyFont="1" applyFill="1" applyBorder="1" applyAlignment="1">
      <alignment vertical="center"/>
      <protection/>
    </xf>
    <xf numFmtId="0" fontId="0" fillId="0" borderId="24" xfId="57" applyFont="1" applyFill="1" applyBorder="1" applyAlignment="1">
      <alignment horizontal="center" vertical="center" wrapText="1"/>
      <protection/>
    </xf>
    <xf numFmtId="4" fontId="0" fillId="0" borderId="25" xfId="57" applyNumberFormat="1" applyFont="1" applyFill="1" applyBorder="1" applyAlignment="1">
      <alignment horizontal="center" vertical="center"/>
      <protection/>
    </xf>
    <xf numFmtId="4" fontId="9" fillId="0" borderId="16" xfId="57" applyNumberFormat="1" applyFont="1" applyBorder="1" applyAlignment="1">
      <alignment horizontal="center" vertical="center"/>
      <protection/>
    </xf>
    <xf numFmtId="1" fontId="9" fillId="0" borderId="17" xfId="57" applyNumberFormat="1" applyFont="1" applyBorder="1" applyAlignment="1">
      <alignment horizontal="center" vertical="center" wrapText="1"/>
      <protection/>
    </xf>
    <xf numFmtId="4" fontId="9" fillId="0" borderId="17" xfId="57" applyNumberFormat="1" applyFont="1" applyBorder="1" applyAlignment="1">
      <alignment vertical="center"/>
      <protection/>
    </xf>
    <xf numFmtId="4" fontId="9" fillId="0" borderId="26" xfId="57" applyNumberFormat="1" applyFont="1" applyBorder="1" applyAlignment="1">
      <alignment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1" fontId="9" fillId="0" borderId="26" xfId="58" applyNumberFormat="1" applyFont="1" applyFill="1" applyBorder="1" applyAlignment="1">
      <alignment horizontal="center" vertical="center"/>
      <protection/>
    </xf>
    <xf numFmtId="1" fontId="0" fillId="0" borderId="21" xfId="57" applyNumberFormat="1" applyFont="1" applyFill="1" applyBorder="1" applyAlignment="1">
      <alignment horizontal="left" vertical="center"/>
      <protection/>
    </xf>
    <xf numFmtId="1" fontId="0" fillId="0" borderId="17" xfId="57" applyNumberFormat="1" applyFont="1" applyFill="1" applyBorder="1" applyAlignment="1">
      <alignment horizontal="left" vertical="center"/>
      <protection/>
    </xf>
    <xf numFmtId="0" fontId="0" fillId="0" borderId="17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9" fillId="0" borderId="27" xfId="57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horizontal="center" vertical="center" wrapText="1"/>
      <protection/>
    </xf>
    <xf numFmtId="1" fontId="9" fillId="0" borderId="29" xfId="57" applyNumberFormat="1" applyFont="1" applyFill="1" applyBorder="1" applyAlignment="1">
      <alignment horizontal="center" vertical="center"/>
      <protection/>
    </xf>
    <xf numFmtId="1" fontId="9" fillId="0" borderId="30" xfId="57" applyNumberFormat="1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right" vertical="center"/>
      <protection/>
    </xf>
    <xf numFmtId="4" fontId="9" fillId="0" borderId="12" xfId="57" applyNumberFormat="1" applyFont="1" applyFill="1" applyBorder="1" applyAlignment="1">
      <alignment horizontal="right" vertical="center"/>
      <protection/>
    </xf>
    <xf numFmtId="4" fontId="9" fillId="0" borderId="31" xfId="57" applyNumberFormat="1" applyFont="1" applyFill="1" applyBorder="1" applyAlignment="1">
      <alignment horizontal="right"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0" fontId="0" fillId="0" borderId="0" xfId="57" applyFont="1" applyAlignment="1">
      <alignment vertical="center"/>
      <protection/>
    </xf>
    <xf numFmtId="4" fontId="0" fillId="0" borderId="17" xfId="57" applyNumberFormat="1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9" fillId="0" borderId="27" xfId="57" applyNumberFormat="1" applyFont="1" applyFill="1" applyBorder="1" applyAlignment="1">
      <alignment vertical="center"/>
      <protection/>
    </xf>
    <xf numFmtId="4" fontId="9" fillId="24" borderId="11" xfId="57" applyNumberFormat="1" applyFont="1" applyFill="1" applyBorder="1" applyAlignment="1">
      <alignment horizontal="center" vertical="center"/>
      <protection/>
    </xf>
    <xf numFmtId="4" fontId="0" fillId="20" borderId="1" xfId="57" applyNumberFormat="1" applyFont="1" applyFill="1" applyBorder="1" applyAlignment="1">
      <alignment horizontal="right" vertical="center"/>
      <protection/>
    </xf>
    <xf numFmtId="4" fontId="0" fillId="20" borderId="1" xfId="57" applyNumberFormat="1" applyFont="1" applyFill="1" applyBorder="1" applyAlignment="1">
      <alignment horizontal="right" vertical="center"/>
      <protection/>
    </xf>
    <xf numFmtId="1" fontId="0" fillId="20" borderId="1" xfId="57" applyNumberFormat="1" applyFont="1" applyFill="1" applyBorder="1" applyAlignment="1">
      <alignment horizontal="right" vertical="center"/>
      <protection/>
    </xf>
    <xf numFmtId="4" fontId="0" fillId="20" borderId="1" xfId="57" applyNumberFormat="1" applyFont="1" applyFill="1" applyBorder="1" applyAlignment="1">
      <alignment horizontal="right" vertical="center"/>
      <protection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57" applyFont="1" applyAlignment="1">
      <alignment horizontal="center" vertical="center" wrapText="1"/>
      <protection/>
    </xf>
    <xf numFmtId="14" fontId="7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2" fontId="10" fillId="0" borderId="0" xfId="57" applyNumberFormat="1" applyFont="1" applyFill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/>
      <protection/>
    </xf>
    <xf numFmtId="14" fontId="5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zoomScaleSheetLayoutView="75" zoomScalePageLayoutView="0" workbookViewId="0" topLeftCell="A1">
      <selection activeCell="A25" sqref="A25:IV29"/>
    </sheetView>
  </sheetViews>
  <sheetFormatPr defaultColWidth="9.140625" defaultRowHeight="12.75"/>
  <cols>
    <col min="1" max="1" width="3.7109375" style="33" customWidth="1"/>
    <col min="2" max="2" width="48.7109375" style="47" customWidth="1"/>
    <col min="3" max="3" width="18.7109375" style="39" customWidth="1"/>
    <col min="4" max="4" width="14.28125" style="39" customWidth="1"/>
    <col min="5" max="5" width="13.00390625" style="39" customWidth="1"/>
    <col min="6" max="16384" width="9.140625" style="33" customWidth="1"/>
  </cols>
  <sheetData>
    <row r="1" spans="1:5" s="42" customFormat="1" ht="38.25" customHeight="1">
      <c r="A1" s="136" t="s">
        <v>23</v>
      </c>
      <c r="B1" s="136"/>
      <c r="C1" s="136"/>
      <c r="D1" s="136"/>
      <c r="E1" s="136"/>
    </row>
    <row r="2" spans="1:5" s="42" customFormat="1" ht="31.5" customHeight="1">
      <c r="A2" s="137" t="s">
        <v>36</v>
      </c>
      <c r="B2" s="137"/>
      <c r="C2" s="137"/>
      <c r="D2" s="137"/>
      <c r="E2" s="137"/>
    </row>
    <row r="3" spans="1:5" s="42" customFormat="1" ht="13.5">
      <c r="A3" s="136"/>
      <c r="B3" s="136"/>
      <c r="C3" s="136"/>
      <c r="D3" s="136"/>
      <c r="E3" s="136"/>
    </row>
    <row r="4" spans="1:5" ht="17.25" thickBot="1">
      <c r="A4" s="5"/>
      <c r="B4" s="6">
        <v>44451</v>
      </c>
      <c r="C4" s="7"/>
      <c r="D4" s="7"/>
      <c r="E4" s="7"/>
    </row>
    <row r="5" spans="1:5" s="82" customFormat="1" ht="57.75" customHeight="1" thickBot="1">
      <c r="A5" s="102" t="s">
        <v>0</v>
      </c>
      <c r="B5" s="108" t="s">
        <v>1</v>
      </c>
      <c r="C5" s="115" t="s">
        <v>3</v>
      </c>
      <c r="D5" s="103" t="s">
        <v>11</v>
      </c>
      <c r="E5" s="116" t="s">
        <v>10</v>
      </c>
    </row>
    <row r="6" spans="1:5" s="83" customFormat="1" ht="13.5" thickBot="1">
      <c r="A6" s="98">
        <v>0</v>
      </c>
      <c r="B6" s="109">
        <v>1</v>
      </c>
      <c r="C6" s="117">
        <v>2</v>
      </c>
      <c r="D6" s="96">
        <v>3</v>
      </c>
      <c r="E6" s="118">
        <v>4</v>
      </c>
    </row>
    <row r="7" spans="1:5" s="83" customFormat="1" ht="12.75">
      <c r="A7" s="74">
        <v>1</v>
      </c>
      <c r="B7" s="110" t="s">
        <v>19</v>
      </c>
      <c r="C7" s="119">
        <f aca="true" t="shared" si="0" ref="C7:C15">D7+E7</f>
        <v>3012.44</v>
      </c>
      <c r="D7" s="84">
        <f>evaluare!D17</f>
        <v>3012.44</v>
      </c>
      <c r="E7" s="77">
        <v>0</v>
      </c>
    </row>
    <row r="8" spans="1:5" s="83" customFormat="1" ht="12.75">
      <c r="A8" s="10">
        <f>A7+1</f>
        <v>2</v>
      </c>
      <c r="B8" s="111" t="s">
        <v>13</v>
      </c>
      <c r="C8" s="120">
        <f t="shared" si="0"/>
        <v>0</v>
      </c>
      <c r="D8" s="85">
        <f>evaluare!D18</f>
        <v>0</v>
      </c>
      <c r="E8" s="71">
        <v>0</v>
      </c>
    </row>
    <row r="9" spans="1:5" s="86" customFormat="1" ht="12.75">
      <c r="A9" s="10">
        <f aca="true" t="shared" si="1" ref="A9:A15">A8+1</f>
        <v>3</v>
      </c>
      <c r="B9" s="112" t="s">
        <v>22</v>
      </c>
      <c r="C9" s="120">
        <f t="shared" si="0"/>
        <v>0</v>
      </c>
      <c r="D9" s="85">
        <f>evaluare!D19</f>
        <v>0</v>
      </c>
      <c r="E9" s="71">
        <v>0</v>
      </c>
    </row>
    <row r="10" spans="1:5" s="86" customFormat="1" ht="12.75">
      <c r="A10" s="10">
        <f t="shared" si="1"/>
        <v>4</v>
      </c>
      <c r="B10" s="112" t="s">
        <v>27</v>
      </c>
      <c r="C10" s="120">
        <f t="shared" si="0"/>
        <v>7477.95</v>
      </c>
      <c r="D10" s="85">
        <f>evaluare!D20</f>
        <v>7477.95</v>
      </c>
      <c r="E10" s="71">
        <v>0</v>
      </c>
    </row>
    <row r="11" spans="1:5" s="83" customFormat="1" ht="12.75">
      <c r="A11" s="10">
        <f t="shared" si="1"/>
        <v>5</v>
      </c>
      <c r="B11" s="111" t="s">
        <v>30</v>
      </c>
      <c r="C11" s="120">
        <f t="shared" si="0"/>
        <v>0</v>
      </c>
      <c r="D11" s="85">
        <f>evaluare!D21</f>
        <v>0</v>
      </c>
      <c r="E11" s="71">
        <v>0</v>
      </c>
    </row>
    <row r="12" spans="1:5" s="86" customFormat="1" ht="12.75">
      <c r="A12" s="10">
        <f t="shared" si="1"/>
        <v>6</v>
      </c>
      <c r="B12" s="99" t="s">
        <v>24</v>
      </c>
      <c r="C12" s="120">
        <f t="shared" si="0"/>
        <v>0</v>
      </c>
      <c r="D12" s="85">
        <f>evaluare!D22</f>
        <v>0</v>
      </c>
      <c r="E12" s="71">
        <v>0</v>
      </c>
    </row>
    <row r="13" spans="1:5" s="86" customFormat="1" ht="12.75">
      <c r="A13" s="10">
        <f t="shared" si="1"/>
        <v>7</v>
      </c>
      <c r="B13" s="113" t="s">
        <v>28</v>
      </c>
      <c r="C13" s="120">
        <f>D13+E13</f>
        <v>0</v>
      </c>
      <c r="D13" s="85">
        <f>evaluare!D23</f>
        <v>0</v>
      </c>
      <c r="E13" s="71">
        <v>0</v>
      </c>
    </row>
    <row r="14" spans="1:5" s="86" customFormat="1" ht="12.75">
      <c r="A14" s="10">
        <f t="shared" si="1"/>
        <v>8</v>
      </c>
      <c r="B14" s="113" t="s">
        <v>26</v>
      </c>
      <c r="C14" s="120">
        <f t="shared" si="0"/>
        <v>0</v>
      </c>
      <c r="D14" s="85">
        <f>evaluare!D24</f>
        <v>0</v>
      </c>
      <c r="E14" s="71">
        <v>0</v>
      </c>
    </row>
    <row r="15" spans="1:5" s="86" customFormat="1" ht="13.5" thickBot="1">
      <c r="A15" s="10">
        <f t="shared" si="1"/>
        <v>9</v>
      </c>
      <c r="B15" s="93" t="s">
        <v>33</v>
      </c>
      <c r="C15" s="121">
        <f t="shared" si="0"/>
        <v>0</v>
      </c>
      <c r="D15" s="97">
        <f>evaluare!D25</f>
        <v>0</v>
      </c>
      <c r="E15" s="129">
        <v>0</v>
      </c>
    </row>
    <row r="16" spans="1:5" s="87" customFormat="1" ht="13.5" thickBot="1">
      <c r="A16" s="100"/>
      <c r="B16" s="114" t="s">
        <v>3</v>
      </c>
      <c r="C16" s="122">
        <f>SUM(C7:C15)</f>
        <v>10490.39</v>
      </c>
      <c r="D16" s="101">
        <f>SUM(D7:D15)</f>
        <v>10490.39</v>
      </c>
      <c r="E16" s="130">
        <f>SUM(E7:E15)</f>
        <v>0</v>
      </c>
    </row>
    <row r="17" spans="3:5" s="86" customFormat="1" ht="12.75" hidden="1">
      <c r="C17" s="88" t="e">
        <f>#REF!/0.76</f>
        <v>#REF!</v>
      </c>
      <c r="D17" s="88" t="e">
        <f>#REF!/$C17</f>
        <v>#REF!</v>
      </c>
      <c r="E17" s="88" t="e">
        <f>#REF!/$C17</f>
        <v>#REF!</v>
      </c>
    </row>
    <row r="18" spans="3:5" s="86" customFormat="1" ht="12.75">
      <c r="C18" s="88"/>
      <c r="D18" s="88"/>
      <c r="E18" s="88"/>
    </row>
    <row r="19" spans="2:5" s="14" customFormat="1" ht="12.75">
      <c r="B19" s="86"/>
      <c r="C19" s="56"/>
      <c r="D19" s="56"/>
      <c r="E19" s="56"/>
    </row>
    <row r="20" spans="2:5" s="89" customFormat="1" ht="12.75">
      <c r="B20" s="87" t="s">
        <v>8</v>
      </c>
      <c r="C20" s="90"/>
      <c r="D20" s="90">
        <f>evaluare!C31</f>
        <v>35.44</v>
      </c>
      <c r="E20" s="90" t="e">
        <f>disp!C31</f>
        <v>#DIV/0!</v>
      </c>
    </row>
    <row r="21" spans="2:5" s="89" customFormat="1" ht="12.75">
      <c r="B21" s="87"/>
      <c r="C21" s="90"/>
      <c r="D21" s="90"/>
      <c r="E21" s="90"/>
    </row>
    <row r="22" spans="2:5" s="89" customFormat="1" ht="12.75">
      <c r="B22" s="87"/>
      <c r="C22" s="90"/>
      <c r="D22" s="90"/>
      <c r="E22" s="90"/>
    </row>
    <row r="23" spans="2:5" s="89" customFormat="1" ht="12.75">
      <c r="B23" s="87"/>
      <c r="C23" s="90"/>
      <c r="D23" s="90"/>
      <c r="E23" s="90"/>
    </row>
    <row r="24" spans="2:5" s="89" customFormat="1" ht="12.75">
      <c r="B24" s="87"/>
      <c r="C24" s="90"/>
      <c r="D24" s="90"/>
      <c r="E24" s="90"/>
    </row>
  </sheetData>
  <sheetProtection/>
  <mergeCells count="3">
    <mergeCell ref="A2:E2"/>
    <mergeCell ref="A3:E3"/>
    <mergeCell ref="A1:E1"/>
  </mergeCells>
  <printOptions horizont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2">
      <selection activeCell="A35" sqref="A35:IV37"/>
    </sheetView>
  </sheetViews>
  <sheetFormatPr defaultColWidth="9.140625" defaultRowHeight="12.75" outlineLevelRow="1"/>
  <cols>
    <col min="1" max="1" width="3.57421875" style="4" customWidth="1"/>
    <col min="2" max="2" width="46.28125" style="26" customWidth="1"/>
    <col min="3" max="3" width="20.28125" style="27" customWidth="1"/>
    <col min="4" max="4" width="18.421875" style="69" customWidth="1"/>
    <col min="5" max="16384" width="9.140625" style="4" customWidth="1"/>
  </cols>
  <sheetData>
    <row r="1" spans="1:4" s="33" customFormat="1" ht="15" customHeight="1" hidden="1" outlineLevel="1">
      <c r="A1" s="31"/>
      <c r="B1" s="32"/>
      <c r="C1" s="34"/>
      <c r="D1" s="34"/>
    </row>
    <row r="2" spans="1:4" s="33" customFormat="1" ht="15" customHeight="1" hidden="1" outlineLevel="1">
      <c r="A2" s="31"/>
      <c r="B2" s="32"/>
      <c r="C2" s="34"/>
      <c r="D2" s="34"/>
    </row>
    <row r="3" spans="2:4" s="33" customFormat="1" ht="15" customHeight="1" hidden="1" outlineLevel="1">
      <c r="B3" s="35"/>
      <c r="C3" s="36" t="s">
        <v>5</v>
      </c>
      <c r="D3" s="63"/>
    </row>
    <row r="4" spans="2:4" s="33" customFormat="1" ht="15" customHeight="1" hidden="1" outlineLevel="1">
      <c r="B4" s="35"/>
      <c r="C4" s="30" t="s">
        <v>29</v>
      </c>
      <c r="D4" s="63"/>
    </row>
    <row r="5" spans="2:4" s="33" customFormat="1" ht="15" customHeight="1" hidden="1" outlineLevel="1">
      <c r="B5" s="35"/>
      <c r="C5" s="36" t="s">
        <v>25</v>
      </c>
      <c r="D5" s="63"/>
    </row>
    <row r="6" spans="2:4" s="33" customFormat="1" ht="15" customHeight="1" hidden="1" outlineLevel="1">
      <c r="B6" s="35"/>
      <c r="C6" s="36"/>
      <c r="D6" s="36"/>
    </row>
    <row r="7" spans="2:4" s="33" customFormat="1" ht="15" customHeight="1" hidden="1" outlineLevel="1">
      <c r="B7" s="35"/>
      <c r="C7" s="30" t="s">
        <v>6</v>
      </c>
      <c r="D7" s="64"/>
    </row>
    <row r="8" spans="2:4" s="33" customFormat="1" ht="22.5" customHeight="1" hidden="1" outlineLevel="1">
      <c r="B8" s="35"/>
      <c r="C8" s="141" t="s">
        <v>35</v>
      </c>
      <c r="D8" s="142"/>
    </row>
    <row r="9" spans="2:4" s="33" customFormat="1" ht="15" customHeight="1" hidden="1" outlineLevel="1">
      <c r="B9" s="35"/>
      <c r="C9" s="40" t="s">
        <v>31</v>
      </c>
      <c r="D9" s="64"/>
    </row>
    <row r="10" spans="2:4" s="33" customFormat="1" ht="15" customHeight="1" hidden="1" outlineLevel="1">
      <c r="B10" s="35"/>
      <c r="C10" s="40"/>
      <c r="D10" s="64"/>
    </row>
    <row r="11" spans="2:4" s="33" customFormat="1" ht="15" customHeight="1" hidden="1" outlineLevel="1">
      <c r="B11" s="35"/>
      <c r="C11" s="30"/>
      <c r="D11" s="40"/>
    </row>
    <row r="12" spans="1:4" s="33" customFormat="1" ht="15" customHeight="1" collapsed="1">
      <c r="A12" s="140" t="s">
        <v>15</v>
      </c>
      <c r="B12" s="140"/>
      <c r="C12" s="140"/>
      <c r="D12" s="140"/>
    </row>
    <row r="13" spans="1:4" ht="16.5">
      <c r="A13" s="138"/>
      <c r="B13" s="139"/>
      <c r="C13" s="3"/>
      <c r="D13" s="65"/>
    </row>
    <row r="14" spans="1:4" ht="17.25" thickBot="1">
      <c r="A14" s="5"/>
      <c r="B14" s="6">
        <f>TOTAL!B4</f>
        <v>44451</v>
      </c>
      <c r="C14" s="3"/>
      <c r="D14" s="66"/>
    </row>
    <row r="15" spans="1:4" s="8" customFormat="1" ht="39">
      <c r="A15" s="45" t="s">
        <v>0</v>
      </c>
      <c r="B15" s="46" t="s">
        <v>1</v>
      </c>
      <c r="C15" s="44" t="s">
        <v>32</v>
      </c>
      <c r="D15" s="70" t="s">
        <v>2</v>
      </c>
    </row>
    <row r="16" spans="1:4" s="29" customFormat="1" ht="32.25" customHeight="1" thickBot="1">
      <c r="A16" s="78">
        <v>0</v>
      </c>
      <c r="B16" s="79">
        <v>1</v>
      </c>
      <c r="C16" s="80">
        <v>2</v>
      </c>
      <c r="D16" s="81" t="s">
        <v>7</v>
      </c>
    </row>
    <row r="17" spans="1:8" s="9" customFormat="1" ht="15.75" customHeight="1">
      <c r="A17" s="74">
        <v>1</v>
      </c>
      <c r="B17" s="75" t="s">
        <v>20</v>
      </c>
      <c r="C17" s="76">
        <v>85</v>
      </c>
      <c r="D17" s="77">
        <f aca="true" t="shared" si="0" ref="D17:D25">ROUND(C17/C$26*C$27,2)</f>
        <v>3012.44</v>
      </c>
      <c r="E17" s="20"/>
      <c r="F17" s="20"/>
      <c r="G17" s="20"/>
      <c r="H17" s="20"/>
    </row>
    <row r="18" spans="1:8" s="9" customFormat="1" ht="19.5" customHeight="1">
      <c r="A18" s="10">
        <f>A17+1</f>
        <v>2</v>
      </c>
      <c r="B18" s="11" t="s">
        <v>13</v>
      </c>
      <c r="C18" s="132">
        <f>235-235</f>
        <v>0</v>
      </c>
      <c r="D18" s="71">
        <f>ROUND(C18/C$26*C$27,2)</f>
        <v>0</v>
      </c>
      <c r="E18" s="20"/>
      <c r="F18" s="20"/>
      <c r="G18" s="20"/>
      <c r="H18" s="20"/>
    </row>
    <row r="19" spans="1:8" s="8" customFormat="1" ht="12.75">
      <c r="A19" s="10">
        <f aca="true" t="shared" si="1" ref="A19:A25">A18+1</f>
        <v>3</v>
      </c>
      <c r="B19" s="12" t="s">
        <v>22</v>
      </c>
      <c r="C19" s="132">
        <f>225-225</f>
        <v>0</v>
      </c>
      <c r="D19" s="71">
        <f>ROUND(C19/C$26*C$27,2)</f>
        <v>0</v>
      </c>
      <c r="E19" s="61"/>
      <c r="F19" s="61"/>
      <c r="G19" s="61"/>
      <c r="H19" s="61"/>
    </row>
    <row r="20" spans="1:8" s="8" customFormat="1" ht="12.75">
      <c r="A20" s="10">
        <f t="shared" si="1"/>
        <v>4</v>
      </c>
      <c r="B20" s="12" t="s">
        <v>27</v>
      </c>
      <c r="C20" s="94">
        <v>211</v>
      </c>
      <c r="D20" s="71">
        <f>ROUND(C20/C$26*C$27,2)</f>
        <v>7477.95</v>
      </c>
      <c r="E20" s="61"/>
      <c r="F20" s="61"/>
      <c r="G20" s="61"/>
      <c r="H20" s="61"/>
    </row>
    <row r="21" spans="1:8" s="9" customFormat="1" ht="15.75" customHeight="1">
      <c r="A21" s="10">
        <f t="shared" si="1"/>
        <v>5</v>
      </c>
      <c r="B21" s="11" t="s">
        <v>30</v>
      </c>
      <c r="C21" s="133">
        <f>55-55</f>
        <v>0</v>
      </c>
      <c r="D21" s="71">
        <f t="shared" si="0"/>
        <v>0</v>
      </c>
      <c r="E21" s="20"/>
      <c r="F21" s="20"/>
      <c r="G21" s="20"/>
      <c r="H21" s="20"/>
    </row>
    <row r="22" spans="1:8" s="8" customFormat="1" ht="12.75">
      <c r="A22" s="10">
        <f t="shared" si="1"/>
        <v>6</v>
      </c>
      <c r="B22" s="99" t="s">
        <v>24</v>
      </c>
      <c r="C22" s="133">
        <f>105-105</f>
        <v>0</v>
      </c>
      <c r="D22" s="71">
        <f>ROUND(C22/C$26*C$27,2)</f>
        <v>0</v>
      </c>
      <c r="E22" s="61"/>
      <c r="F22" s="61"/>
      <c r="G22" s="61"/>
      <c r="H22" s="61"/>
    </row>
    <row r="23" spans="1:8" s="92" customFormat="1" ht="12.75">
      <c r="A23" s="10">
        <f t="shared" si="1"/>
        <v>7</v>
      </c>
      <c r="B23" s="93" t="s">
        <v>28</v>
      </c>
      <c r="C23" s="132">
        <f>110.5-110.5</f>
        <v>0</v>
      </c>
      <c r="D23" s="71">
        <f t="shared" si="0"/>
        <v>0</v>
      </c>
      <c r="E23" s="91"/>
      <c r="F23" s="91"/>
      <c r="G23" s="91"/>
      <c r="H23" s="91"/>
    </row>
    <row r="24" spans="1:8" s="8" customFormat="1" ht="12.75">
      <c r="A24" s="10">
        <f t="shared" si="1"/>
        <v>8</v>
      </c>
      <c r="B24" s="28" t="s">
        <v>26</v>
      </c>
      <c r="C24" s="135">
        <f>100-100</f>
        <v>0</v>
      </c>
      <c r="D24" s="71">
        <f t="shared" si="0"/>
        <v>0</v>
      </c>
      <c r="E24" s="61"/>
      <c r="F24" s="61"/>
      <c r="G24" s="61"/>
      <c r="H24" s="61"/>
    </row>
    <row r="25" spans="1:8" s="128" customFormat="1" ht="12.75">
      <c r="A25" s="123">
        <f t="shared" si="1"/>
        <v>9</v>
      </c>
      <c r="B25" s="93" t="s">
        <v>33</v>
      </c>
      <c r="C25" s="132">
        <f>142.5-142.5</f>
        <v>0</v>
      </c>
      <c r="D25" s="126">
        <f t="shared" si="0"/>
        <v>0</v>
      </c>
      <c r="E25" s="127"/>
      <c r="F25" s="127"/>
      <c r="G25" s="127"/>
      <c r="H25" s="127"/>
    </row>
    <row r="26" spans="1:4" s="14" customFormat="1" ht="12.75">
      <c r="A26" s="13"/>
      <c r="B26" s="15" t="s">
        <v>3</v>
      </c>
      <c r="C26" s="2">
        <f>SUM(C17:C25)</f>
        <v>296</v>
      </c>
      <c r="D26" s="2">
        <f>SUM(D17:D25)</f>
        <v>10490.39</v>
      </c>
    </row>
    <row r="27" spans="1:4" s="14" customFormat="1" ht="12.75">
      <c r="A27" s="13"/>
      <c r="B27" s="16" t="s">
        <v>12</v>
      </c>
      <c r="C27" s="2">
        <f>C29*0.9+disp!C29</f>
        <v>10490.390000000001</v>
      </c>
      <c r="D27" s="72"/>
    </row>
    <row r="28" spans="1:4" s="14" customFormat="1" ht="12.75">
      <c r="A28" s="13"/>
      <c r="B28" s="16"/>
      <c r="C28" s="17"/>
      <c r="D28" s="71"/>
    </row>
    <row r="29" spans="1:4" s="14" customFormat="1" ht="13.5" thickBot="1">
      <c r="A29" s="18"/>
      <c r="B29" s="1" t="s">
        <v>14</v>
      </c>
      <c r="C29" s="131">
        <v>10490.39</v>
      </c>
      <c r="D29" s="73"/>
    </row>
    <row r="30" spans="2:4" s="14" customFormat="1" ht="12.75">
      <c r="B30" s="19"/>
      <c r="C30" s="20" t="s">
        <v>21</v>
      </c>
      <c r="D30" s="21"/>
    </row>
    <row r="31" spans="2:4" s="14" customFormat="1" ht="12.75">
      <c r="B31" s="19" t="s">
        <v>4</v>
      </c>
      <c r="C31" s="20">
        <f>ROUND(C27/C26,2)</f>
        <v>35.44</v>
      </c>
      <c r="D31" s="21"/>
    </row>
    <row r="32" spans="2:4" s="14" customFormat="1" ht="12.75">
      <c r="B32" s="19"/>
      <c r="C32" s="20"/>
      <c r="D32" s="21"/>
    </row>
    <row r="33" spans="2:4" s="14" customFormat="1" ht="12.75">
      <c r="B33" s="19"/>
      <c r="C33" s="20"/>
      <c r="D33" s="21"/>
    </row>
    <row r="34" spans="2:4" s="14" customFormat="1" ht="12.75">
      <c r="B34" s="19"/>
      <c r="C34" s="20"/>
      <c r="D34" s="21"/>
    </row>
    <row r="35" spans="1:4" ht="16.5">
      <c r="A35" s="5"/>
      <c r="B35" s="22"/>
      <c r="C35" s="23"/>
      <c r="D35" s="67"/>
    </row>
    <row r="36" spans="1:4" ht="16.5">
      <c r="A36" s="5"/>
      <c r="B36" s="22"/>
      <c r="C36" s="23"/>
      <c r="D36" s="67"/>
    </row>
    <row r="37" spans="2:4" ht="12.75">
      <c r="B37" s="24"/>
      <c r="C37" s="25"/>
      <c r="D37" s="68"/>
    </row>
    <row r="38" spans="2:4" ht="12.75">
      <c r="B38" s="24"/>
      <c r="C38" s="25"/>
      <c r="D38" s="68"/>
    </row>
    <row r="39" spans="2:4" ht="12.75">
      <c r="B39" s="24"/>
      <c r="C39" s="25"/>
      <c r="D39" s="68"/>
    </row>
  </sheetData>
  <sheetProtection/>
  <mergeCells count="3">
    <mergeCell ref="A13:B13"/>
    <mergeCell ref="A12:D12"/>
    <mergeCell ref="C8:D8"/>
  </mergeCells>
  <printOptions horizontalCentered="1" verticalCentered="1"/>
  <pageMargins left="0.6692913385826772" right="0.35433070866141736" top="0.3937007874015748" bottom="0.1968503937007874" header="0.31496062992125984" footer="0.1181102362204724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workbookViewId="0" topLeftCell="A12">
      <selection activeCell="A1" sqref="A1:IV2"/>
    </sheetView>
  </sheetViews>
  <sheetFormatPr defaultColWidth="9.140625" defaultRowHeight="12.75" outlineLevelRow="1"/>
  <cols>
    <col min="1" max="1" width="3.57421875" style="4" customWidth="1"/>
    <col min="2" max="2" width="48.00390625" style="62" customWidth="1"/>
    <col min="3" max="3" width="13.57421875" style="62" customWidth="1"/>
    <col min="4" max="4" width="18.8515625" style="4" customWidth="1"/>
    <col min="5" max="16384" width="9.140625" style="4" customWidth="1"/>
  </cols>
  <sheetData>
    <row r="1" spans="1:4" s="33" customFormat="1" ht="15" customHeight="1" hidden="1" outlineLevel="1">
      <c r="A1" s="31"/>
      <c r="B1" s="32"/>
      <c r="C1" s="34"/>
      <c r="D1" s="32"/>
    </row>
    <row r="2" spans="1:4" s="33" customFormat="1" ht="15" customHeight="1" hidden="1" outlineLevel="1">
      <c r="A2" s="31"/>
      <c r="B2" s="32"/>
      <c r="C2" s="34"/>
      <c r="D2" s="32"/>
    </row>
    <row r="3" spans="2:4" s="33" customFormat="1" ht="15" customHeight="1" hidden="1" outlineLevel="1">
      <c r="B3" s="47"/>
      <c r="C3" s="36" t="s">
        <v>5</v>
      </c>
      <c r="D3" s="37"/>
    </row>
    <row r="4" spans="2:4" s="33" customFormat="1" ht="15" customHeight="1" hidden="1" outlineLevel="1">
      <c r="B4" s="47"/>
      <c r="C4" s="30" t="s">
        <v>29</v>
      </c>
      <c r="D4" s="37"/>
    </row>
    <row r="5" spans="2:4" s="33" customFormat="1" ht="15" customHeight="1" hidden="1" outlineLevel="1">
      <c r="B5" s="47"/>
      <c r="C5" s="36" t="s">
        <v>25</v>
      </c>
      <c r="D5" s="37"/>
    </row>
    <row r="6" spans="2:4" s="33" customFormat="1" ht="15" customHeight="1" hidden="1" outlineLevel="1">
      <c r="B6" s="47"/>
      <c r="C6" s="36"/>
      <c r="D6" s="38"/>
    </row>
    <row r="7" spans="2:4" s="33" customFormat="1" ht="15" customHeight="1" hidden="1" outlineLevel="1">
      <c r="B7" s="47"/>
      <c r="C7" s="30" t="s">
        <v>6</v>
      </c>
      <c r="D7" s="64"/>
    </row>
    <row r="8" spans="2:4" s="33" customFormat="1" ht="15.75" customHeight="1" hidden="1" outlineLevel="1">
      <c r="B8" s="47"/>
      <c r="C8" s="141" t="s">
        <v>35</v>
      </c>
      <c r="D8" s="142"/>
    </row>
    <row r="9" spans="2:4" s="33" customFormat="1" ht="14.25" customHeight="1" hidden="1" outlineLevel="1">
      <c r="B9" s="47"/>
      <c r="C9" s="40" t="s">
        <v>31</v>
      </c>
      <c r="D9" s="64"/>
    </row>
    <row r="10" spans="2:4" s="33" customFormat="1" ht="15" customHeight="1" hidden="1" outlineLevel="1">
      <c r="B10" s="47"/>
      <c r="C10" s="48"/>
      <c r="D10" s="41"/>
    </row>
    <row r="11" spans="2:4" s="33" customFormat="1" ht="15" customHeight="1" hidden="1" outlineLevel="1">
      <c r="B11" s="47"/>
      <c r="C11" s="48"/>
      <c r="D11" s="41"/>
    </row>
    <row r="12" spans="1:4" s="33" customFormat="1" ht="15" customHeight="1" collapsed="1">
      <c r="A12" s="143" t="s">
        <v>18</v>
      </c>
      <c r="B12" s="143"/>
      <c r="C12" s="143"/>
      <c r="D12" s="143"/>
    </row>
    <row r="13" spans="2:3" s="33" customFormat="1" ht="15" customHeight="1">
      <c r="B13" s="47"/>
      <c r="C13" s="47"/>
    </row>
    <row r="14" spans="1:3" s="33" customFormat="1" ht="15" customHeight="1">
      <c r="A14" s="42"/>
      <c r="B14" s="43"/>
      <c r="C14" s="47"/>
    </row>
    <row r="15" spans="1:4" s="51" customFormat="1" ht="15" customHeight="1">
      <c r="A15" s="144"/>
      <c r="B15" s="145"/>
      <c r="C15" s="49"/>
      <c r="D15" s="50"/>
    </row>
    <row r="16" spans="2:3" s="51" customFormat="1" ht="15" customHeight="1" thickBot="1">
      <c r="B16" s="6">
        <f>TOTAL!B4</f>
        <v>44451</v>
      </c>
      <c r="C16" s="6"/>
    </row>
    <row r="17" spans="1:4" s="14" customFormat="1" ht="39">
      <c r="A17" s="45" t="s">
        <v>0</v>
      </c>
      <c r="B17" s="46" t="s">
        <v>1</v>
      </c>
      <c r="C17" s="44" t="s">
        <v>32</v>
      </c>
      <c r="D17" s="104" t="s">
        <v>16</v>
      </c>
    </row>
    <row r="18" spans="1:4" s="54" customFormat="1" ht="26.25">
      <c r="A18" s="52">
        <v>0</v>
      </c>
      <c r="B18" s="53">
        <v>1</v>
      </c>
      <c r="C18" s="53">
        <v>2</v>
      </c>
      <c r="D18" s="105" t="s">
        <v>17</v>
      </c>
    </row>
    <row r="19" spans="1:4" s="54" customFormat="1" ht="12.75">
      <c r="A19" s="74">
        <v>1</v>
      </c>
      <c r="B19" s="11" t="s">
        <v>19</v>
      </c>
      <c r="C19" s="55" t="s">
        <v>34</v>
      </c>
      <c r="D19" s="106" t="e">
        <f aca="true" t="shared" si="0" ref="D19:D27">ROUND(C19/C$28*C$29,2)</f>
        <v>#DIV/0!</v>
      </c>
    </row>
    <row r="20" spans="1:4" s="54" customFormat="1" ht="12.75">
      <c r="A20" s="10">
        <f>A19+1</f>
        <v>2</v>
      </c>
      <c r="B20" s="11" t="s">
        <v>13</v>
      </c>
      <c r="C20" s="134">
        <f>60-60</f>
        <v>0</v>
      </c>
      <c r="D20" s="106" t="e">
        <f t="shared" si="0"/>
        <v>#DIV/0!</v>
      </c>
    </row>
    <row r="21" spans="1:4" s="14" customFormat="1" ht="12.75">
      <c r="A21" s="10">
        <f aca="true" t="shared" si="1" ref="A21:A27">A20+1</f>
        <v>3</v>
      </c>
      <c r="B21" s="93" t="s">
        <v>22</v>
      </c>
      <c r="C21" s="134">
        <f>30-30</f>
        <v>0</v>
      </c>
      <c r="D21" s="106" t="e">
        <f t="shared" si="0"/>
        <v>#DIV/0!</v>
      </c>
    </row>
    <row r="22" spans="1:4" s="14" customFormat="1" ht="12.75">
      <c r="A22" s="10">
        <f t="shared" si="1"/>
        <v>4</v>
      </c>
      <c r="B22" s="12" t="s">
        <v>27</v>
      </c>
      <c r="C22" s="95" t="s">
        <v>34</v>
      </c>
      <c r="D22" s="106" t="e">
        <f t="shared" si="0"/>
        <v>#DIV/0!</v>
      </c>
    </row>
    <row r="23" spans="1:4" s="54" customFormat="1" ht="12.75">
      <c r="A23" s="10">
        <f t="shared" si="1"/>
        <v>5</v>
      </c>
      <c r="B23" s="11" t="s">
        <v>30</v>
      </c>
      <c r="C23" s="55" t="s">
        <v>34</v>
      </c>
      <c r="D23" s="106" t="e">
        <f t="shared" si="0"/>
        <v>#DIV/0!</v>
      </c>
    </row>
    <row r="24" spans="1:4" s="14" customFormat="1" ht="12.75">
      <c r="A24" s="10">
        <f t="shared" si="1"/>
        <v>6</v>
      </c>
      <c r="B24" s="99" t="s">
        <v>24</v>
      </c>
      <c r="C24" s="55" t="s">
        <v>34</v>
      </c>
      <c r="D24" s="106" t="e">
        <f t="shared" si="0"/>
        <v>#DIV/0!</v>
      </c>
    </row>
    <row r="25" spans="1:4" s="14" customFormat="1" ht="12.75">
      <c r="A25" s="10">
        <f t="shared" si="1"/>
        <v>7</v>
      </c>
      <c r="B25" s="93" t="s">
        <v>28</v>
      </c>
      <c r="C25" s="55" t="s">
        <v>34</v>
      </c>
      <c r="D25" s="106" t="e">
        <f t="shared" si="0"/>
        <v>#DIV/0!</v>
      </c>
    </row>
    <row r="26" spans="1:4" s="14" customFormat="1" ht="12.75">
      <c r="A26" s="10">
        <f t="shared" si="1"/>
        <v>8</v>
      </c>
      <c r="B26" s="28" t="s">
        <v>26</v>
      </c>
      <c r="C26" s="55" t="s">
        <v>34</v>
      </c>
      <c r="D26" s="106" t="e">
        <f t="shared" si="0"/>
        <v>#DIV/0!</v>
      </c>
    </row>
    <row r="27" spans="1:4" s="125" customFormat="1" ht="12.75">
      <c r="A27" s="123">
        <f t="shared" si="1"/>
        <v>9</v>
      </c>
      <c r="B27" s="93" t="s">
        <v>33</v>
      </c>
      <c r="C27" s="124" t="s">
        <v>34</v>
      </c>
      <c r="D27" s="106" t="e">
        <f t="shared" si="0"/>
        <v>#DIV/0!</v>
      </c>
    </row>
    <row r="28" spans="1:4" s="14" customFormat="1" ht="12.75">
      <c r="A28" s="13"/>
      <c r="B28" s="15" t="s">
        <v>3</v>
      </c>
      <c r="C28" s="57">
        <f>SUM(C19:C27)</f>
        <v>0</v>
      </c>
      <c r="D28" s="72" t="e">
        <f>SUM(D19:D27)</f>
        <v>#DIV/0!</v>
      </c>
    </row>
    <row r="29" spans="1:4" s="14" customFormat="1" ht="13.5" thickBot="1">
      <c r="A29" s="18"/>
      <c r="B29" s="58" t="s">
        <v>9</v>
      </c>
      <c r="C29" s="59">
        <f>evaluare!C29*0.1</f>
        <v>1049.039</v>
      </c>
      <c r="D29" s="107"/>
    </row>
    <row r="30" spans="2:4" s="14" customFormat="1" ht="12.75">
      <c r="B30" s="60"/>
      <c r="C30" s="60"/>
      <c r="D30" s="8"/>
    </row>
    <row r="31" spans="2:4" s="14" customFormat="1" ht="12.75">
      <c r="B31" s="19" t="s">
        <v>4</v>
      </c>
      <c r="C31" s="20" t="e">
        <f>ROUND(C29/C28,2)</f>
        <v>#DIV/0!</v>
      </c>
      <c r="D31" s="61"/>
    </row>
    <row r="32" spans="2:4" s="14" customFormat="1" ht="12.75">
      <c r="B32" s="60"/>
      <c r="C32" s="21"/>
      <c r="D32" s="61"/>
    </row>
    <row r="33" spans="2:4" s="14" customFormat="1" ht="12.75">
      <c r="B33" s="60"/>
      <c r="C33" s="21"/>
      <c r="D33" s="61"/>
    </row>
    <row r="34" spans="2:4" s="14" customFormat="1" ht="12.75">
      <c r="B34" s="60"/>
      <c r="C34" s="21"/>
      <c r="D34" s="61"/>
    </row>
    <row r="35" spans="2:4" s="14" customFormat="1" ht="12.75">
      <c r="B35" s="60"/>
      <c r="C35" s="21"/>
      <c r="D35" s="61"/>
    </row>
    <row r="36" spans="1:4" ht="15">
      <c r="A36" s="51"/>
      <c r="B36" s="49"/>
      <c r="C36" s="49"/>
      <c r="D36" s="51"/>
    </row>
    <row r="37" spans="1:4" ht="15">
      <c r="A37" s="51"/>
      <c r="B37" s="49"/>
      <c r="C37" s="49"/>
      <c r="D37" s="51"/>
    </row>
  </sheetData>
  <sheetProtection/>
  <mergeCells count="3">
    <mergeCell ref="A12:D12"/>
    <mergeCell ref="A15:B15"/>
    <mergeCell ref="C8:D8"/>
  </mergeCells>
  <printOptions horizontalCentered="1" verticalCentered="1"/>
  <pageMargins left="0.407480315" right="0.407480315" top="0.393700787401575" bottom="0.393700787401575" header="0.118110236220472" footer="0.31496062992126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2021-12-09T12:36:41Z</cp:lastPrinted>
  <dcterms:created xsi:type="dcterms:W3CDTF">2003-02-20T14:27:52Z</dcterms:created>
  <dcterms:modified xsi:type="dcterms:W3CDTF">2021-12-22T08:43:26Z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